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月間工程表" state="visible" r:id="rId4"/>
    <sheet sheetId="2" name="記入例" state="visible" r:id="rId5"/>
    <sheet sheetId="3" name="使い方" state="visible" r:id="rId6"/>
  </sheets>
  <definedNames>
    <definedName name="_xlnm.Print_Area" localSheetId="0">'月間工程表'!$A1:$AJ32</definedName>
    <definedName name="_xlnm.Print_Area" localSheetId="1">'記入例'!$A1:$AJ32</definedName>
  </definedNames>
  <calcPr calcId="171027" fullCalcOnLoad="1"/>
</workbook>
</file>

<file path=xl/sharedStrings.xml><?xml version="1.0" encoding="utf-8"?>
<sst xmlns="http://schemas.openxmlformats.org/spreadsheetml/2006/main" count="88" uniqueCount="62">
  <si>
    <t>月間工程表</t>
  </si>
  <si>
    <t>所長</t>
  </si>
  <si>
    <t>担当</t>
  </si>
  <si>
    <t>確認</t>
  </si>
  <si>
    <t>工事名</t>
  </si>
  <si>
    <t>作成日</t>
  </si>
  <si>
    <t>対象月（1日）</t>
  </si>
  <si>
    <t>← 月の初日を入れると日付が入ります</t>
  </si>
  <si>
    <t>作成者</t>
  </si>
  <si>
    <t>工種・作業</t>
  </si>
  <si>
    <t>協力会社</t>
  </si>
  <si>
    <t>開始日</t>
  </si>
  <si>
    <t>日数</t>
  </si>
  <si>
    <t>終了日</t>
  </si>
  <si>
    <t>搬入・検査・立会（日ごとに記入）</t>
  </si>
  <si>
    <t>今月の重点・連絡事項</t>
  </si>
  <si>
    <t>月間工程表テンプレート｜コウテイ（koutei.resw.jp）で無料配布 — 全体の工程表はブラウザでも作れます</t>
  </si>
  <si>
    <t>〇〇様邸 新築工事（木造2階建て）</t>
  </si>
  <si>
    <t>現場担当 〇〇</t>
  </si>
  <si>
    <t>地鎮祭</t>
  </si>
  <si>
    <t>施主・神社</t>
  </si>
  <si>
    <t>仮設工事（トイレ・電気・水道）</t>
  </si>
  <si>
    <t>〇〇リース</t>
  </si>
  <si>
    <t>遣り方・墨出し</t>
  </si>
  <si>
    <t>自社</t>
  </si>
  <si>
    <t>基礎 掘削・砕石</t>
  </si>
  <si>
    <t>〇〇基礎</t>
  </si>
  <si>
    <t>基礎 配筋</t>
  </si>
  <si>
    <t>配筋検査</t>
  </si>
  <si>
    <t>検査機関</t>
  </si>
  <si>
    <t>基礎 コンクリート打設</t>
  </si>
  <si>
    <t>基礎 養生・型枠解体</t>
  </si>
  <si>
    <t>土台敷き</t>
  </si>
  <si>
    <t>自社大工</t>
  </si>
  <si>
    <t>足場架設</t>
  </si>
  <si>
    <t>〇〇足場</t>
  </si>
  <si>
    <t>建方・上棟</t>
  </si>
  <si>
    <t>自社大工・〇〇建方</t>
  </si>
  <si>
    <t>砕石搬入</t>
  </si>
  <si>
    <t>鉄筋搬入</t>
  </si>
  <si>
    <t>生コン</t>
  </si>
  <si>
    <t>プレカット搬入</t>
  </si>
  <si>
    <t>上棟</t>
  </si>
  <si>
    <t>基礎のコンクリート打設は天気予報を見て前日の昼に最終判断する。上棟日は施主に連絡済み。プレカット材の搬入は土台敷きの前日に、ユニックで荷下ろしする。</t>
  </si>
  <si>
    <t>月間工程表テンプレート（A3横・1か月・バーチャート）</t>
  </si>
  <si>
    <t>▶ 書き方と記入例の解説ページ</t>
  </si>
  <si>
    <t/>
  </si>
  <si>
    <t>■ このファイルの使い方</t>
  </si>
  <si>
    <t>1. 「月間工程表」シートの B3「対象月（1日）」に、月の初日（例: 2026/12/1）を入れます。その月の日付と曜日が自動で入ります（29〜31日がない月は灰色）。</t>
  </si>
  <si>
    <t>2. 工種・作業、協力会社、開始日、日数を入れると、終了日が計算され、その期間のマスに色が付きます（バーチャート）。</t>
  </si>
  <si>
    <t xml:space="preserve">   開始日は日付を直接入れても、「=$B$3+9」（1日から9日後＝10日）のように式で入れても構いません。</t>
  </si>
  <si>
    <t>3. 下の「搬入・検査・立会」の段には、日ごとの予定を短く書きます（縦書き）。</t>
  </si>
  <si>
    <t>4. 「今月の重点・連絡事項」に、その月に必ず伝えたいことを書きます。</t>
  </si>
  <si>
    <t>5. 印刷はA3横・1ページに収まる設定です。翌月の分は、シートをコピーして B3 を翌月の1日にします。</t>
  </si>
  <si>
    <t>■ 色分け</t>
  </si>
  <si>
    <t>日曜・祝日は赤、土曜は黄、今日は青で自動的に色が付きます（2026〜2028年の祝日を反映）。</t>
  </si>
  <si>
    <t>■ 「記入例」シート</t>
  </si>
  <si>
    <t>木造2階建て住宅の着工月（地鎮祭から基礎・上棟まで）を例にしています。</t>
  </si>
  <si>
    <t>■ 全体の工程表は</t>
  </si>
  <si>
    <t>着工から引渡しまでの全体の工程表は、工事別のExcelテンプレート27種か、ブラウザで作れる「コウテイ」が便利です。</t>
  </si>
  <si>
    <t>工事別のテンプレート27種（無料）→ https://koutei.resw.jp/templates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</si>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</sst>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/m/d"/>
    <numFmt numFmtId="165" formatCode="d"/>
    <numFmt numFmtId="166" formatCode="m/d"/>
  </numFmts>
  <fonts count="20" x14ac:knownFonts="1">
    <font>
      <color theme="1"/>
      <family val="2"/>
      <scheme val="minor"/>
      <sz val="11"/>
      <name val="Calibri"/>
    </font>
    <font>
      <b/>
      <color rgb="FF0F766E"/>
      <sz val="16"/>
    </font>
    <font>
      <color rgb="FF475569"/>
      <sz val="8"/>
    </font>
    <font>
      <b/>
      <color rgb="FF334155"/>
      <sz val="9"/>
    </font>
    <font>
      <b/>
      <color rgb="FF334155"/>
      <sz val="8"/>
    </font>
    <font>
      <b/>
      <color rgb="FF0D9488"/>
      <sz val="11"/>
    </font>
    <font>
      <color rgb="FF0D9488"/>
      <sz val="8"/>
    </font>
    <font>
      <b/>
      <color rgb="FFFFFFFF"/>
      <sz val="9"/>
    </font>
    <font>
      <b/>
      <color rgb="FF0F766E"/>
      <sz val="9"/>
    </font>
    <font>
      <color rgb="FF334155"/>
      <sz val="8"/>
    </font>
    <font>
      <color rgb="FF64748B"/>
      <sz val="7"/>
    </font>
    <font>
      <b/>
      <sz val="9"/>
    </font>
    <font>
      <sz val="8"/>
    </font>
    <font>
      <sz val="7"/>
    </font>
    <font>
      <sz val="9"/>
    </font>
    <font>
      <u/>
      <color rgb="FF0D9488"/>
      <sz val="8"/>
    </font>
    <font>
      <b/>
      <color rgb="FF0F766E"/>
      <sz val="13"/>
    </font>
    <font>
      <b/>
      <u/>
      <color rgb="FF0D9488"/>
      <sz val="11"/>
    </font>
    <font>
      <color rgb="FF475569"/>
      <sz val="10"/>
    </font>
    <font>
      <b/>
      <color rgb="FF334155"/>
      <sz val="11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0F766E"/>
      </patternFill>
    </fill>
    <fill>
      <patternFill patternType="solid">
        <fgColor rgb="FFFAFAFA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0D948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  <border>
      <left/>
      <right/>
      <top style="thin">
        <color rgb="FF475569"/>
      </top>
      <bottom/>
      <diagonal/>
    </border>
    <border>
      <left style="thin">
        <color rgb="FFE2E8F0"/>
      </left>
      <right/>
      <top style="thin">
        <color rgb="FF475569"/>
      </top>
      <bottom/>
      <diagonal/>
    </border>
    <border>
      <left style="thin">
        <color rgb="FF475569"/>
      </left>
      <right style="thin">
        <color rgb="FF475569"/>
      </right>
      <top style="thin">
        <color rgb="FF475569"/>
      </top>
      <bottom style="thin">
        <color rgb="FF47556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3" fillId="2" borderId="0" xfId="0" applyFont="1" applyFill="1" applyAlignment="1">
      <alignment vertical="center"/>
    </xf>
    <xf numFmtId="0" fontId="0" fillId="0" borderId="2" xfId="0" applyBorder="1"/>
    <xf numFmtId="0" fontId="4" fillId="2" borderId="0" xfId="0" applyFont="1" applyFill="1" applyAlignment="1">
      <alignment horizontal="center" vertical="center"/>
    </xf>
    <xf numFmtId="0" fontId="0" fillId="0" borderId="1" xfId="0" applyBorder="1"/>
    <xf numFmtId="164" fontId="5" fillId="0" borderId="3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0" borderId="0" xfId="0" applyFont="1"/>
    <xf numFmtId="165" fontId="9" fillId="0" borderId="0" xfId="0" applyNumberFormat="1" applyFont="1" applyAlignment="1">
      <alignment horizontal="center" shrinkToFit="1"/>
    </xf>
    <xf numFmtId="0" fontId="10" fillId="0" borderId="5" xfId="0" applyFont="1" applyBorder="1" applyAlignment="1">
      <alignment horizontal="center"/>
    </xf>
    <xf numFmtId="0" fontId="11" fillId="4" borderId="6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 shrinkToFit="1"/>
    </xf>
    <xf numFmtId="166" fontId="12" fillId="4" borderId="6" xfId="0" applyNumberFormat="1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/>
    <xf numFmtId="0" fontId="11" fillId="5" borderId="6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 shrinkToFit="1"/>
    </xf>
    <xf numFmtId="166" fontId="12" fillId="5" borderId="6" xfId="0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13" fillId="0" borderId="9" xfId="0" applyFont="1" applyBorder="1" applyAlignment="1">
      <alignment horizontal="center" vertical="top"/>
    </xf>
    <xf numFmtId="0" fontId="4" fillId="2" borderId="10" xfId="0" applyFont="1" applyFill="1" applyBorder="1" applyAlignment="1">
      <alignment vertical="center"/>
    </xf>
    <xf numFmtId="0" fontId="14" fillId="0" borderId="10" xfId="0" applyFont="1" applyBorder="1" applyAlignment="1">
      <alignment vertical="top" wrapText="1"/>
    </xf>
    <xf numFmtId="0" fontId="15" fillId="0" borderId="0" xfId="0" applyFont="1"/>
    <xf numFmtId="164" fontId="0" fillId="0" borderId="2" xfId="0" applyNumberForma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48"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DBEAFE"/>
        </patternFill>
      </fill>
    </dxf>
    <dxf>
      <fill>
        <patternFill patternType="solid">
          <bgColor rgb="FFFDECEC"/>
        </patternFill>
      </fill>
    </dxf>
    <dxf>
      <fill>
        <patternFill patternType="solid">
          <bgColor rgb="FFFDF6E3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14B8A6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DBEAFE"/>
        </patternFill>
      </fill>
    </dxf>
    <dxf>
      <fill>
        <patternFill patternType="solid">
          <bgColor rgb="FFFDECEC"/>
        </patternFill>
      </fill>
    </dxf>
    <dxf>
      <fill>
        <patternFill patternType="solid">
          <bgColor rgb="FFFDF6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/gekkan-koutei-hyo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/gekkan-koutei-hyo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/gekkan-koutei-hyo" TargetMode="External"/><Relationship Id="rId2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1"/>
  <sheetViews>
    <sheetView workbookViewId="0">
      <pane xSplit="5" ySplit="7" topLeftCell="F8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11" customWidth="1"/>
    <col min="3" max="3" width="7" customWidth="1"/>
    <col min="4" max="4" width="5" customWidth="1"/>
    <col min="5" max="5" width="7" customWidth="1"/>
    <col min="6" max="36" width="3.6" customWidth="1"/>
    <col min="38" max="38" width="9" hidden="1" customWidth="1"/>
  </cols>
  <sheetData>
    <row r="1" ht="24" customHeight="1" spans="1:38" x14ac:dyDescent="0.25">
      <c r="A1" s="1" t="s">
        <v>0</v>
      </c>
      <c r="B1" s="1"/>
      <c r="C1" s="1"/>
      <c r="D1" s="1"/>
      <c r="AE1" s="2" t="s">
        <v>1</v>
      </c>
      <c r="AF1" s="2"/>
      <c r="AG1" s="2" t="s">
        <v>2</v>
      </c>
      <c r="AH1" s="2"/>
      <c r="AI1" s="2" t="s">
        <v>3</v>
      </c>
      <c r="AJ1" s="2"/>
      <c r="AL1" s="3">
        <v>46023</v>
      </c>
    </row>
    <row r="2" ht="18" customHeight="1" spans="1:38" x14ac:dyDescent="0.25">
      <c r="A2" s="4" t="s">
        <v>4</v>
      </c>
      <c r="B2" s="5"/>
      <c r="C2" s="5"/>
      <c r="D2" s="5"/>
      <c r="E2" s="5"/>
      <c r="V2" s="6" t="s">
        <v>5</v>
      </c>
      <c r="W2" s="6"/>
      <c r="X2" s="5"/>
      <c r="Y2" s="5"/>
      <c r="Z2" s="5"/>
      <c r="AA2" s="5"/>
      <c r="AB2" s="5"/>
      <c r="AE2" s="7"/>
      <c r="AF2" s="7"/>
      <c r="AG2" s="7"/>
      <c r="AH2" s="7"/>
      <c r="AI2" s="7"/>
      <c r="AJ2" s="7"/>
      <c r="AL2" s="3">
        <v>46034</v>
      </c>
    </row>
    <row r="3" ht="18" customHeight="1" spans="1:38" x14ac:dyDescent="0.25">
      <c r="A3" s="4" t="s">
        <v>6</v>
      </c>
      <c r="B3" s="8">
        <v>46327</v>
      </c>
      <c r="C3" s="9" t="s">
        <v>7</v>
      </c>
      <c r="D3" s="9"/>
      <c r="E3" s="9"/>
      <c r="V3" s="6" t="s">
        <v>8</v>
      </c>
      <c r="W3" s="6"/>
      <c r="X3" s="5"/>
      <c r="Y3" s="5"/>
      <c r="Z3" s="5"/>
      <c r="AA3" s="5"/>
      <c r="AB3" s="5"/>
      <c r="AE3" s="7"/>
      <c r="AF3" s="7"/>
      <c r="AG3" s="7"/>
      <c r="AH3" s="7"/>
      <c r="AI3" s="7"/>
      <c r="AJ3" s="7"/>
      <c r="AL3" s="3">
        <v>46064</v>
      </c>
    </row>
    <row r="4" spans="38:38" x14ac:dyDescent="0.25">
      <c r="AL4" s="3">
        <v>46076</v>
      </c>
    </row>
    <row r="5" ht="13" customHeight="1" spans="1:38" x14ac:dyDescent="0.25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1" t="str">
        <f>MONTH($B$3)&amp;"月"</f>
        <v>11月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L5" s="3">
        <v>46101</v>
      </c>
    </row>
    <row r="6" ht="13" customHeight="1" spans="1:38" x14ac:dyDescent="0.25">
      <c r="A6" s="10"/>
      <c r="B6" s="10"/>
      <c r="C6" s="10"/>
      <c r="D6" s="10"/>
      <c r="E6" s="10"/>
      <c r="F6" s="12">
        <f>IF(MONTH($B$3+0)=MONTH($B$3),$B$3+0,"")</f>
        <v>46327</v>
      </c>
      <c r="G6" s="12">
        <f>IF(MONTH($B$3+1)=MONTH($B$3),$B$3+1,"")</f>
        <v>46328</v>
      </c>
      <c r="H6" s="12">
        <f>IF(MONTH($B$3+2)=MONTH($B$3),$B$3+2,"")</f>
        <v>46329</v>
      </c>
      <c r="I6" s="12">
        <f>IF(MONTH($B$3+3)=MONTH($B$3),$B$3+3,"")</f>
        <v>46330</v>
      </c>
      <c r="J6" s="12">
        <f>IF(MONTH($B$3+4)=MONTH($B$3),$B$3+4,"")</f>
        <v>46331</v>
      </c>
      <c r="K6" s="12">
        <f>IF(MONTH($B$3+5)=MONTH($B$3),$B$3+5,"")</f>
        <v>46332</v>
      </c>
      <c r="L6" s="12">
        <f>IF(MONTH($B$3+6)=MONTH($B$3),$B$3+6,"")</f>
        <v>46333</v>
      </c>
      <c r="M6" s="12">
        <f>IF(MONTH($B$3+7)=MONTH($B$3),$B$3+7,"")</f>
        <v>46334</v>
      </c>
      <c r="N6" s="12">
        <f>IF(MONTH($B$3+8)=MONTH($B$3),$B$3+8,"")</f>
        <v>46335</v>
      </c>
      <c r="O6" s="12">
        <f>IF(MONTH($B$3+9)=MONTH($B$3),$B$3+9,"")</f>
        <v>46336</v>
      </c>
      <c r="P6" s="12">
        <f>IF(MONTH($B$3+10)=MONTH($B$3),$B$3+10,"")</f>
        <v>46337</v>
      </c>
      <c r="Q6" s="12">
        <f>IF(MONTH($B$3+11)=MONTH($B$3),$B$3+11,"")</f>
        <v>46338</v>
      </c>
      <c r="R6" s="12">
        <f>IF(MONTH($B$3+12)=MONTH($B$3),$B$3+12,"")</f>
        <v>46339</v>
      </c>
      <c r="S6" s="12">
        <f>IF(MONTH($B$3+13)=MONTH($B$3),$B$3+13,"")</f>
        <v>46340</v>
      </c>
      <c r="T6" s="12">
        <f>IF(MONTH($B$3+14)=MONTH($B$3),$B$3+14,"")</f>
        <v>46341</v>
      </c>
      <c r="U6" s="12">
        <f>IF(MONTH($B$3+15)=MONTH($B$3),$B$3+15,"")</f>
        <v>46342</v>
      </c>
      <c r="V6" s="12">
        <f>IF(MONTH($B$3+16)=MONTH($B$3),$B$3+16,"")</f>
        <v>46343</v>
      </c>
      <c r="W6" s="12">
        <f>IF(MONTH($B$3+17)=MONTH($B$3),$B$3+17,"")</f>
        <v>46344</v>
      </c>
      <c r="X6" s="12">
        <f>IF(MONTH($B$3+18)=MONTH($B$3),$B$3+18,"")</f>
        <v>46345</v>
      </c>
      <c r="Y6" s="12">
        <f>IF(MONTH($B$3+19)=MONTH($B$3),$B$3+19,"")</f>
        <v>46346</v>
      </c>
      <c r="Z6" s="12">
        <f>IF(MONTH($B$3+20)=MONTH($B$3),$B$3+20,"")</f>
        <v>46347</v>
      </c>
      <c r="AA6" s="12">
        <f>IF(MONTH($B$3+21)=MONTH($B$3),$B$3+21,"")</f>
        <v>46348</v>
      </c>
      <c r="AB6" s="12">
        <f>IF(MONTH($B$3+22)=MONTH($B$3),$B$3+22,"")</f>
        <v>46349</v>
      </c>
      <c r="AC6" s="12">
        <f>IF(MONTH($B$3+23)=MONTH($B$3),$B$3+23,"")</f>
        <v>46350</v>
      </c>
      <c r="AD6" s="12">
        <f>IF(MONTH($B$3+24)=MONTH($B$3),$B$3+24,"")</f>
        <v>46351</v>
      </c>
      <c r="AE6" s="12">
        <f>IF(MONTH($B$3+25)=MONTH($B$3),$B$3+25,"")</f>
        <v>46352</v>
      </c>
      <c r="AF6" s="12">
        <f>IF(MONTH($B$3+26)=MONTH($B$3),$B$3+26,"")</f>
        <v>46353</v>
      </c>
      <c r="AG6" s="12">
        <f>IF(MONTH($B$3+27)=MONTH($B$3),$B$3+27,"")</f>
        <v>46354</v>
      </c>
      <c r="AH6" s="12">
        <f>IF(MONTH($B$3+28)=MONTH($B$3),$B$3+28,"")</f>
        <v>46355</v>
      </c>
      <c r="AI6" s="12">
        <f>IF(MONTH($B$3+29)=MONTH($B$3),$B$3+29,"")</f>
        <v>46356</v>
      </c>
      <c r="AJ6" s="12" t="str">
        <f>IF(MONTH($B$3+30)=MONTH($B$3),$B$3+30,"")</f>
        <v/>
      </c>
      <c r="AL6" s="3">
        <v>46141</v>
      </c>
    </row>
    <row r="7" ht="13" customHeight="1" spans="1:38" x14ac:dyDescent="0.25">
      <c r="A7" s="10"/>
      <c r="B7" s="10"/>
      <c r="C7" s="10"/>
      <c r="D7" s="10"/>
      <c r="E7" s="10"/>
      <c r="F7" s="13" t="str">
        <f>IF(F6="","",MID("日月火水木金土",WEEKDAY(F6),1))</f>
        <v>日</v>
      </c>
      <c r="G7" s="13" t="str">
        <f>IF(G6="","",MID("日月火水木金土",WEEKDAY(G6),1))</f>
        <v>月</v>
      </c>
      <c r="H7" s="13" t="str">
        <f>IF(H6="","",MID("日月火水木金土",WEEKDAY(H6),1))</f>
        <v>火</v>
      </c>
      <c r="I7" s="13" t="str">
        <f>IF(I6="","",MID("日月火水木金土",WEEKDAY(I6),1))</f>
        <v>水</v>
      </c>
      <c r="J7" s="13" t="str">
        <f>IF(J6="","",MID("日月火水木金土",WEEKDAY(J6),1))</f>
        <v>木</v>
      </c>
      <c r="K7" s="13" t="str">
        <f>IF(K6="","",MID("日月火水木金土",WEEKDAY(K6),1))</f>
        <v>金</v>
      </c>
      <c r="L7" s="13" t="str">
        <f>IF(L6="","",MID("日月火水木金土",WEEKDAY(L6),1))</f>
        <v>土</v>
      </c>
      <c r="M7" s="13" t="str">
        <f>IF(M6="","",MID("日月火水木金土",WEEKDAY(M6),1))</f>
        <v>日</v>
      </c>
      <c r="N7" s="13" t="str">
        <f>IF(N6="","",MID("日月火水木金土",WEEKDAY(N6),1))</f>
        <v>月</v>
      </c>
      <c r="O7" s="13" t="str">
        <f>IF(O6="","",MID("日月火水木金土",WEEKDAY(O6),1))</f>
        <v>火</v>
      </c>
      <c r="P7" s="13" t="str">
        <f>IF(P6="","",MID("日月火水木金土",WEEKDAY(P6),1))</f>
        <v>水</v>
      </c>
      <c r="Q7" s="13" t="str">
        <f>IF(Q6="","",MID("日月火水木金土",WEEKDAY(Q6),1))</f>
        <v>木</v>
      </c>
      <c r="R7" s="13" t="str">
        <f>IF(R6="","",MID("日月火水木金土",WEEKDAY(R6),1))</f>
        <v>金</v>
      </c>
      <c r="S7" s="13" t="str">
        <f>IF(S6="","",MID("日月火水木金土",WEEKDAY(S6),1))</f>
        <v>土</v>
      </c>
      <c r="T7" s="13" t="str">
        <f>IF(T6="","",MID("日月火水木金土",WEEKDAY(T6),1))</f>
        <v>日</v>
      </c>
      <c r="U7" s="13" t="str">
        <f>IF(U6="","",MID("日月火水木金土",WEEKDAY(U6),1))</f>
        <v>月</v>
      </c>
      <c r="V7" s="13" t="str">
        <f>IF(V6="","",MID("日月火水木金土",WEEKDAY(V6),1))</f>
        <v>火</v>
      </c>
      <c r="W7" s="13" t="str">
        <f>IF(W6="","",MID("日月火水木金土",WEEKDAY(W6),1))</f>
        <v>水</v>
      </c>
      <c r="X7" s="13" t="str">
        <f>IF(X6="","",MID("日月火水木金土",WEEKDAY(X6),1))</f>
        <v>木</v>
      </c>
      <c r="Y7" s="13" t="str">
        <f>IF(Y6="","",MID("日月火水木金土",WEEKDAY(Y6),1))</f>
        <v>金</v>
      </c>
      <c r="Z7" s="13" t="str">
        <f>IF(Z6="","",MID("日月火水木金土",WEEKDAY(Z6),1))</f>
        <v>土</v>
      </c>
      <c r="AA7" s="13" t="str">
        <f>IF(AA6="","",MID("日月火水木金土",WEEKDAY(AA6),1))</f>
        <v>日</v>
      </c>
      <c r="AB7" s="13" t="str">
        <f>IF(AB6="","",MID("日月火水木金土",WEEKDAY(AB6),1))</f>
        <v>月</v>
      </c>
      <c r="AC7" s="13" t="str">
        <f>IF(AC6="","",MID("日月火水木金土",WEEKDAY(AC6),1))</f>
        <v>火</v>
      </c>
      <c r="AD7" s="13" t="str">
        <f>IF(AD6="","",MID("日月火水木金土",WEEKDAY(AD6),1))</f>
        <v>水</v>
      </c>
      <c r="AE7" s="13" t="str">
        <f>IF(AE6="","",MID("日月火水木金土",WEEKDAY(AE6),1))</f>
        <v>木</v>
      </c>
      <c r="AF7" s="13" t="str">
        <f>IF(AF6="","",MID("日月火水木金土",WEEKDAY(AF6),1))</f>
        <v>金</v>
      </c>
      <c r="AG7" s="13" t="str">
        <f>IF(AG6="","",MID("日月火水木金土",WEEKDAY(AG6),1))</f>
        <v>土</v>
      </c>
      <c r="AH7" s="13" t="str">
        <f>IF(AH6="","",MID("日月火水木金土",WEEKDAY(AH6),1))</f>
        <v>日</v>
      </c>
      <c r="AI7" s="13" t="str">
        <f>IF(AI6="","",MID("日月火水木金土",WEEKDAY(AI6),1))</f>
        <v>月</v>
      </c>
      <c r="AJ7" s="13" t="str">
        <f>IF(AJ6="","",MID("日月火水木金土",WEEKDAY(AJ6),1))</f>
        <v/>
      </c>
      <c r="AL7" s="3">
        <v>46145</v>
      </c>
    </row>
    <row r="8" ht="21" customHeight="1" spans="1:38" x14ac:dyDescent="0.25">
      <c r="A8" s="14"/>
      <c r="B8" s="15"/>
      <c r="C8" s="16"/>
      <c r="D8" s="17"/>
      <c r="E8" s="16" t="str">
        <f>IF(OR(C8="",D8=""),"",C8+D8-1)</f>
        <v/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L8" s="3">
        <v>46146</v>
      </c>
    </row>
    <row r="9" ht="21" customHeight="1" spans="1:38" x14ac:dyDescent="0.25">
      <c r="A9" s="19"/>
      <c r="B9" s="20"/>
      <c r="C9" s="21"/>
      <c r="D9" s="22"/>
      <c r="E9" s="21" t="str">
        <f>IF(OR(C9="",D9=""),"",C9+D9-1)</f>
        <v/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L9" s="3">
        <v>46147</v>
      </c>
    </row>
    <row r="10" ht="21" customHeight="1" spans="1:38" x14ac:dyDescent="0.25">
      <c r="A10" s="14"/>
      <c r="B10" s="15"/>
      <c r="C10" s="16"/>
      <c r="D10" s="17"/>
      <c r="E10" s="16" t="str">
        <f>IF(OR(C10="",D10=""),"",C10+D10-1)</f>
        <v/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L10" s="3">
        <v>46148</v>
      </c>
    </row>
    <row r="11" ht="21" customHeight="1" spans="1:38" x14ac:dyDescent="0.25">
      <c r="A11" s="19"/>
      <c r="B11" s="20"/>
      <c r="C11" s="21"/>
      <c r="D11" s="22"/>
      <c r="E11" s="21" t="str">
        <f>IF(OR(C11="",D11=""),"",C11+D11-1)</f>
        <v/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L11" s="3">
        <v>46223</v>
      </c>
    </row>
    <row r="12" ht="21" customHeight="1" spans="1:38" x14ac:dyDescent="0.25">
      <c r="A12" s="14"/>
      <c r="B12" s="15"/>
      <c r="C12" s="16"/>
      <c r="D12" s="17"/>
      <c r="E12" s="16" t="str">
        <f>IF(OR(C12="",D12=""),"",C12+D12-1)</f>
        <v/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L12" s="3">
        <v>46245</v>
      </c>
    </row>
    <row r="13" ht="21" customHeight="1" spans="1:38" x14ac:dyDescent="0.25">
      <c r="A13" s="19"/>
      <c r="B13" s="20"/>
      <c r="C13" s="21"/>
      <c r="D13" s="22"/>
      <c r="E13" s="21" t="str">
        <f>IF(OR(C13="",D13=""),"",C13+D13-1)</f>
        <v/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L13" s="3">
        <v>46286</v>
      </c>
    </row>
    <row r="14" ht="21" customHeight="1" spans="1:38" x14ac:dyDescent="0.25">
      <c r="A14" s="14"/>
      <c r="B14" s="15"/>
      <c r="C14" s="16"/>
      <c r="D14" s="17"/>
      <c r="E14" s="16" t="str">
        <f>IF(OR(C14="",D14=""),"",C14+D14-1)</f>
        <v/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L14" s="3">
        <v>46287</v>
      </c>
    </row>
    <row r="15" ht="21" customHeight="1" spans="1:38" x14ac:dyDescent="0.25">
      <c r="A15" s="19"/>
      <c r="B15" s="20"/>
      <c r="C15" s="21"/>
      <c r="D15" s="22"/>
      <c r="E15" s="21" t="str">
        <f>IF(OR(C15="",D15=""),"",C15+D15-1)</f>
        <v/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L15" s="3">
        <v>46288</v>
      </c>
    </row>
    <row r="16" ht="21" customHeight="1" spans="1:38" x14ac:dyDescent="0.25">
      <c r="A16" s="14"/>
      <c r="B16" s="15"/>
      <c r="C16" s="16"/>
      <c r="D16" s="17"/>
      <c r="E16" s="16" t="str">
        <f>IF(OR(C16="",D16=""),"",C16+D16-1)</f>
        <v/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L16" s="3">
        <v>46307</v>
      </c>
    </row>
    <row r="17" ht="21" customHeight="1" spans="1:38" x14ac:dyDescent="0.25">
      <c r="A17" s="19"/>
      <c r="B17" s="20"/>
      <c r="C17" s="21"/>
      <c r="D17" s="22"/>
      <c r="E17" s="21" t="str">
        <f>IF(OR(C17="",D17=""),"",C17+D17-1)</f>
        <v/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L17" s="3">
        <v>46329</v>
      </c>
    </row>
    <row r="18" ht="21" customHeight="1" spans="1:38" x14ac:dyDescent="0.25">
      <c r="A18" s="14"/>
      <c r="B18" s="15"/>
      <c r="C18" s="16"/>
      <c r="D18" s="17"/>
      <c r="E18" s="16" t="str">
        <f>IF(OR(C18="",D18=""),"",C18+D18-1)</f>
        <v/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L18" s="3">
        <v>46349</v>
      </c>
    </row>
    <row r="19" ht="21" customHeight="1" spans="1:38" x14ac:dyDescent="0.25">
      <c r="A19" s="19"/>
      <c r="B19" s="20"/>
      <c r="C19" s="21"/>
      <c r="D19" s="22"/>
      <c r="E19" s="21" t="str">
        <f>IF(OR(C19="",D19=""),"",C19+D19-1)</f>
        <v/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L19" s="3">
        <v>46388</v>
      </c>
    </row>
    <row r="20" ht="21" customHeight="1" spans="1:38" x14ac:dyDescent="0.25">
      <c r="A20" s="14"/>
      <c r="B20" s="15"/>
      <c r="C20" s="16"/>
      <c r="D20" s="17"/>
      <c r="E20" s="16" t="str">
        <f>IF(OR(C20="",D20=""),"",C20+D20-1)</f>
        <v/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L20" s="3">
        <v>46398</v>
      </c>
    </row>
    <row r="21" ht="21" customHeight="1" spans="1:38" x14ac:dyDescent="0.25">
      <c r="A21" s="19"/>
      <c r="B21" s="20"/>
      <c r="C21" s="21"/>
      <c r="D21" s="22"/>
      <c r="E21" s="21" t="str">
        <f>IF(OR(C21="",D21=""),"",C21+D21-1)</f>
        <v/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L21" s="3">
        <v>46429</v>
      </c>
    </row>
    <row r="22" ht="21" customHeight="1" spans="1:38" x14ac:dyDescent="0.25">
      <c r="A22" s="14"/>
      <c r="B22" s="15"/>
      <c r="C22" s="16"/>
      <c r="D22" s="17"/>
      <c r="E22" s="16" t="str">
        <f>IF(OR(C22="",D22=""),"",C22+D22-1)</f>
        <v/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L22" s="3">
        <v>46441</v>
      </c>
    </row>
    <row r="23" ht="21" customHeight="1" spans="1:38" x14ac:dyDescent="0.25">
      <c r="A23" s="19"/>
      <c r="B23" s="20"/>
      <c r="C23" s="21"/>
      <c r="D23" s="22"/>
      <c r="E23" s="21" t="str">
        <f>IF(OR(C23="",D23=""),"",C23+D23-1)</f>
        <v/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L23" s="3">
        <v>46467</v>
      </c>
    </row>
    <row r="24" ht="21" customHeight="1" spans="1:38" x14ac:dyDescent="0.25">
      <c r="A24" s="14"/>
      <c r="B24" s="15"/>
      <c r="C24" s="16"/>
      <c r="D24" s="17"/>
      <c r="E24" s="16" t="str">
        <f>IF(OR(C24="",D24=""),"",C24+D24-1)</f>
        <v/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L24" s="3">
        <v>46468</v>
      </c>
    </row>
    <row r="25" ht="21" customHeight="1" spans="1:38" x14ac:dyDescent="0.25">
      <c r="A25" s="19"/>
      <c r="B25" s="20"/>
      <c r="C25" s="21"/>
      <c r="D25" s="22"/>
      <c r="E25" s="21" t="str">
        <f>IF(OR(C25="",D25=""),"",C25+D25-1)</f>
        <v/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L25" s="3">
        <v>46506</v>
      </c>
    </row>
    <row r="26" ht="21" customHeight="1" spans="1:38" x14ac:dyDescent="0.25">
      <c r="A26" s="14"/>
      <c r="B26" s="15"/>
      <c r="C26" s="16"/>
      <c r="D26" s="17"/>
      <c r="E26" s="16" t="str">
        <f>IF(OR(C26="",D26=""),"",C26+D26-1)</f>
        <v/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L26" s="3">
        <v>46510</v>
      </c>
    </row>
    <row r="27" ht="21" customHeight="1" spans="1:38" x14ac:dyDescent="0.25">
      <c r="A27" s="19"/>
      <c r="B27" s="20"/>
      <c r="C27" s="21"/>
      <c r="D27" s="22"/>
      <c r="E27" s="21" t="str">
        <f>IF(OR(C27="",D27=""),"",C27+D27-1)</f>
        <v/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L27" s="3">
        <v>46511</v>
      </c>
    </row>
    <row r="28" ht="58" customHeight="1" spans="1:38" x14ac:dyDescent="0.25">
      <c r="A28" s="23" t="s">
        <v>14</v>
      </c>
      <c r="B28" s="23"/>
      <c r="C28" s="23"/>
      <c r="D28" s="23"/>
      <c r="E28" s="23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L28" s="3">
        <v>46512</v>
      </c>
    </row>
    <row r="29" ht="22" customHeight="1" spans="1:38" x14ac:dyDescent="0.25">
      <c r="A29" s="25" t="s">
        <v>15</v>
      </c>
      <c r="B29" s="25"/>
      <c r="C29" s="25"/>
      <c r="D29" s="25"/>
      <c r="E29" s="25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L29" s="3">
        <v>46587</v>
      </c>
    </row>
    <row r="30" ht="22" customHeight="1" spans="1:38" x14ac:dyDescent="0.25">
      <c r="A30" s="25"/>
      <c r="B30" s="25"/>
      <c r="C30" s="25"/>
      <c r="D30" s="25"/>
      <c r="E30" s="25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L30" s="3">
        <v>46610</v>
      </c>
    </row>
    <row r="31" spans="38:38" x14ac:dyDescent="0.25">
      <c r="AL31" s="3">
        <v>46650</v>
      </c>
    </row>
    <row r="32" spans="1:38" x14ac:dyDescent="0.25">
      <c r="A32" s="27" t="s">
        <v>16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AL32" s="3">
        <v>46653</v>
      </c>
    </row>
    <row r="33" spans="38:38" x14ac:dyDescent="0.25">
      <c r="AL33" s="3">
        <v>46671</v>
      </c>
    </row>
    <row r="34" spans="38:38" x14ac:dyDescent="0.25">
      <c r="AL34" s="3">
        <v>46694</v>
      </c>
    </row>
    <row r="35" spans="38:38" x14ac:dyDescent="0.25">
      <c r="AL35" s="3">
        <v>46714</v>
      </c>
    </row>
    <row r="36" spans="38:38" x14ac:dyDescent="0.25">
      <c r="AL36" s="3">
        <v>46753</v>
      </c>
    </row>
    <row r="37" spans="38:38" x14ac:dyDescent="0.25">
      <c r="AL37" s="3">
        <v>46762</v>
      </c>
    </row>
    <row r="38" spans="38:38" x14ac:dyDescent="0.25">
      <c r="AL38" s="3">
        <v>46794</v>
      </c>
    </row>
    <row r="39" spans="38:38" x14ac:dyDescent="0.25">
      <c r="AL39" s="3">
        <v>46806</v>
      </c>
    </row>
    <row r="40" spans="38:38" x14ac:dyDescent="0.25">
      <c r="AL40" s="3">
        <v>46832</v>
      </c>
    </row>
    <row r="41" spans="38:38" x14ac:dyDescent="0.25">
      <c r="AL41" s="3">
        <v>46872</v>
      </c>
    </row>
    <row r="42" spans="38:38" x14ac:dyDescent="0.25">
      <c r="AL42" s="3">
        <v>46876</v>
      </c>
    </row>
    <row r="43" spans="38:38" x14ac:dyDescent="0.25">
      <c r="AL43" s="3">
        <v>46877</v>
      </c>
    </row>
    <row r="44" spans="38:38" x14ac:dyDescent="0.25">
      <c r="AL44" s="3">
        <v>46878</v>
      </c>
    </row>
    <row r="45" spans="38:38" x14ac:dyDescent="0.25">
      <c r="AL45" s="3">
        <v>46951</v>
      </c>
    </row>
    <row r="46" spans="38:38" x14ac:dyDescent="0.25">
      <c r="AL46" s="3">
        <v>46976</v>
      </c>
    </row>
    <row r="47" spans="38:38" x14ac:dyDescent="0.25">
      <c r="AL47" s="3">
        <v>47014</v>
      </c>
    </row>
    <row r="48" spans="38:38" x14ac:dyDescent="0.25">
      <c r="AL48" s="3">
        <v>47018</v>
      </c>
    </row>
    <row r="49" spans="38:38" x14ac:dyDescent="0.25">
      <c r="AL49" s="3">
        <v>47035</v>
      </c>
    </row>
    <row r="50" spans="38:38" x14ac:dyDescent="0.25">
      <c r="AL50" s="3">
        <v>47060</v>
      </c>
    </row>
    <row r="51" spans="38:38" x14ac:dyDescent="0.25">
      <c r="AL51" s="3">
        <v>47080</v>
      </c>
    </row>
  </sheetData>
  <mergeCells count="22">
    <mergeCell ref="A1:D1"/>
    <mergeCell ref="AE1:AF1"/>
    <mergeCell ref="AG1:AH1"/>
    <mergeCell ref="AI1:AJ1"/>
    <mergeCell ref="B2:E2"/>
    <mergeCell ref="V2:W2"/>
    <mergeCell ref="X2:AB2"/>
    <mergeCell ref="AE2:AF3"/>
    <mergeCell ref="AG2:AH3"/>
    <mergeCell ref="AI2:AJ3"/>
    <mergeCell ref="C3:E3"/>
    <mergeCell ref="V3:W3"/>
    <mergeCell ref="X3:AB3"/>
    <mergeCell ref="A5:A7"/>
    <mergeCell ref="B5:B7"/>
    <mergeCell ref="C5:C7"/>
    <mergeCell ref="D5:D7"/>
    <mergeCell ref="E5:E7"/>
    <mergeCell ref="A28:E28"/>
    <mergeCell ref="A29:E30"/>
    <mergeCell ref="F29:AJ30"/>
    <mergeCell ref="A32:T32"/>
  </mergeCells>
  <conditionalFormatting sqref="F8:AJ8">
    <cfRule type="expression" dxfId="0" priority="1">
      <formula>AND(F$6&lt;&gt;"",$C8&lt;&gt;"",$E8&lt;&gt;"",F$6&gt;=$C8,F$6&lt;=$E8)</formula>
    </cfRule>
  </conditionalFormatting>
  <conditionalFormatting sqref="F9:AJ9">
    <cfRule type="expression" dxfId="1" priority="1">
      <formula>AND(F$6&lt;&gt;"",$C9&lt;&gt;"",$E9&lt;&gt;"",F$6&gt;=$C9,F$6&lt;=$E9)</formula>
    </cfRule>
  </conditionalFormatting>
  <conditionalFormatting sqref="F10:AJ10">
    <cfRule type="expression" dxfId="2" priority="1">
      <formula>AND(F$6&lt;&gt;"",$C10&lt;&gt;"",$E10&lt;&gt;"",F$6&gt;=$C10,F$6&lt;=$E10)</formula>
    </cfRule>
  </conditionalFormatting>
  <conditionalFormatting sqref="F11:AJ11">
    <cfRule type="expression" dxfId="3" priority="1">
      <formula>AND(F$6&lt;&gt;"",$C11&lt;&gt;"",$E11&lt;&gt;"",F$6&gt;=$C11,F$6&lt;=$E11)</formula>
    </cfRule>
  </conditionalFormatting>
  <conditionalFormatting sqref="F12:AJ12">
    <cfRule type="expression" dxfId="4" priority="1">
      <formula>AND(F$6&lt;&gt;"",$C12&lt;&gt;"",$E12&lt;&gt;"",F$6&gt;=$C12,F$6&lt;=$E12)</formula>
    </cfRule>
  </conditionalFormatting>
  <conditionalFormatting sqref="F13:AJ13">
    <cfRule type="expression" dxfId="5" priority="1">
      <formula>AND(F$6&lt;&gt;"",$C13&lt;&gt;"",$E13&lt;&gt;"",F$6&gt;=$C13,F$6&lt;=$E13)</formula>
    </cfRule>
  </conditionalFormatting>
  <conditionalFormatting sqref="F14:AJ14">
    <cfRule type="expression" dxfId="6" priority="1">
      <formula>AND(F$6&lt;&gt;"",$C14&lt;&gt;"",$E14&lt;&gt;"",F$6&gt;=$C14,F$6&lt;=$E14)</formula>
    </cfRule>
  </conditionalFormatting>
  <conditionalFormatting sqref="F15:AJ15">
    <cfRule type="expression" dxfId="7" priority="1">
      <formula>AND(F$6&lt;&gt;"",$C15&lt;&gt;"",$E15&lt;&gt;"",F$6&gt;=$C15,F$6&lt;=$E15)</formula>
    </cfRule>
  </conditionalFormatting>
  <conditionalFormatting sqref="F16:AJ16">
    <cfRule type="expression" dxfId="8" priority="1">
      <formula>AND(F$6&lt;&gt;"",$C16&lt;&gt;"",$E16&lt;&gt;"",F$6&gt;=$C16,F$6&lt;=$E16)</formula>
    </cfRule>
  </conditionalFormatting>
  <conditionalFormatting sqref="F17:AJ17">
    <cfRule type="expression" dxfId="9" priority="1">
      <formula>AND(F$6&lt;&gt;"",$C17&lt;&gt;"",$E17&lt;&gt;"",F$6&gt;=$C17,F$6&lt;=$E17)</formula>
    </cfRule>
  </conditionalFormatting>
  <conditionalFormatting sqref="F18:AJ18">
    <cfRule type="expression" dxfId="10" priority="1">
      <formula>AND(F$6&lt;&gt;"",$C18&lt;&gt;"",$E18&lt;&gt;"",F$6&gt;=$C18,F$6&lt;=$E18)</formula>
    </cfRule>
  </conditionalFormatting>
  <conditionalFormatting sqref="F19:AJ19">
    <cfRule type="expression" dxfId="11" priority="1">
      <formula>AND(F$6&lt;&gt;"",$C19&lt;&gt;"",$E19&lt;&gt;"",F$6&gt;=$C19,F$6&lt;=$E19)</formula>
    </cfRule>
  </conditionalFormatting>
  <conditionalFormatting sqref="F20:AJ20">
    <cfRule type="expression" dxfId="12" priority="1">
      <formula>AND(F$6&lt;&gt;"",$C20&lt;&gt;"",$E20&lt;&gt;"",F$6&gt;=$C20,F$6&lt;=$E20)</formula>
    </cfRule>
  </conditionalFormatting>
  <conditionalFormatting sqref="F21:AJ21">
    <cfRule type="expression" dxfId="13" priority="1">
      <formula>AND(F$6&lt;&gt;"",$C21&lt;&gt;"",$E21&lt;&gt;"",F$6&gt;=$C21,F$6&lt;=$E21)</formula>
    </cfRule>
  </conditionalFormatting>
  <conditionalFormatting sqref="F22:AJ22">
    <cfRule type="expression" dxfId="14" priority="1">
      <formula>AND(F$6&lt;&gt;"",$C22&lt;&gt;"",$E22&lt;&gt;"",F$6&gt;=$C22,F$6&lt;=$E22)</formula>
    </cfRule>
  </conditionalFormatting>
  <conditionalFormatting sqref="F23:AJ23">
    <cfRule type="expression" dxfId="15" priority="1">
      <formula>AND(F$6&lt;&gt;"",$C23&lt;&gt;"",$E23&lt;&gt;"",F$6&gt;=$C23,F$6&lt;=$E23)</formula>
    </cfRule>
  </conditionalFormatting>
  <conditionalFormatting sqref="F24:AJ24">
    <cfRule type="expression" dxfId="16" priority="1">
      <formula>AND(F$6&lt;&gt;"",$C24&lt;&gt;"",$E24&lt;&gt;"",F$6&gt;=$C24,F$6&lt;=$E24)</formula>
    </cfRule>
  </conditionalFormatting>
  <conditionalFormatting sqref="F25:AJ25">
    <cfRule type="expression" dxfId="17" priority="1">
      <formula>AND(F$6&lt;&gt;"",$C25&lt;&gt;"",$E25&lt;&gt;"",F$6&gt;=$C25,F$6&lt;=$E25)</formula>
    </cfRule>
  </conditionalFormatting>
  <conditionalFormatting sqref="F26:AJ26">
    <cfRule type="expression" dxfId="18" priority="1">
      <formula>AND(F$6&lt;&gt;"",$C26&lt;&gt;"",$E26&lt;&gt;"",F$6&gt;=$C26,F$6&lt;=$E26)</formula>
    </cfRule>
  </conditionalFormatting>
  <conditionalFormatting sqref="F27:AJ27">
    <cfRule type="expression" dxfId="19" priority="1">
      <formula>AND(F$6&lt;&gt;"",$C27&lt;&gt;"",$E27&lt;&gt;"",F$6&gt;=$C27,F$6&lt;=$E27)</formula>
    </cfRule>
  </conditionalFormatting>
  <conditionalFormatting sqref="F6:AJ28">
    <cfRule type="expression" dxfId="20" priority="2">
      <formula>F$6=""</formula>
    </cfRule>
    <cfRule type="expression" dxfId="21" priority="3">
      <formula>AND(F$6&lt;&gt;"",F$6=TODAY())</formula>
    </cfRule>
    <cfRule type="expression" dxfId="22" priority="4">
      <formula>AND(F$6&lt;&gt;"",OR(WEEKDAY(F$6)=1,COUNTIF($AL$1:$AL$51,F$6)&gt;0))</formula>
    </cfRule>
    <cfRule type="expression" dxfId="23" priority="5">
      <formula>AND(F$6&lt;&gt;"",WEEKDAY(F$6)=7)</formula>
    </cfRule>
  </conditionalFormatting>
  <hyperlinks>
    <hyperlink ref="A32" r:id="rId1"/>
  </hyperlinks>
  <printOptions horizontalCentered="1" verticalCentered="1"/>
  <pageMargins left="0.3" right="0.3" top="0.4" bottom="0.45" header="0.2" footer="0.2"/>
  <pageSetup paperSize="8" orientation="landscape" horizontalDpi="4294967295" verticalDpi="4294967295" scale="100" fitToWidth="1" fitToHeight="1"/>
  <headerFooter>
    <oddFooter>&amp;L&amp;8月間工程表｜コウテイ（koutei.resw.jp）の無料テンプレート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1"/>
  <sheetViews>
    <sheetView workbookViewId="0">
      <pane xSplit="5" ySplit="7" topLeftCell="F8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11" customWidth="1"/>
    <col min="3" max="3" width="7" customWidth="1"/>
    <col min="4" max="4" width="5" customWidth="1"/>
    <col min="5" max="5" width="7" customWidth="1"/>
    <col min="6" max="36" width="3.6" customWidth="1"/>
    <col min="38" max="38" width="9" hidden="1" customWidth="1"/>
  </cols>
  <sheetData>
    <row r="1" ht="24" customHeight="1" spans="1:38" x14ac:dyDescent="0.25">
      <c r="A1" s="1" t="s">
        <v>0</v>
      </c>
      <c r="B1" s="1"/>
      <c r="C1" s="1"/>
      <c r="D1" s="1"/>
      <c r="AE1" s="2" t="s">
        <v>1</v>
      </c>
      <c r="AF1" s="2"/>
      <c r="AG1" s="2" t="s">
        <v>2</v>
      </c>
      <c r="AH1" s="2"/>
      <c r="AI1" s="2" t="s">
        <v>3</v>
      </c>
      <c r="AJ1" s="2"/>
      <c r="AL1" s="3">
        <v>46023</v>
      </c>
    </row>
    <row r="2" ht="18" customHeight="1" spans="1:38" x14ac:dyDescent="0.25">
      <c r="A2" s="4" t="s">
        <v>4</v>
      </c>
      <c r="B2" s="5" t="s">
        <v>17</v>
      </c>
      <c r="C2" s="5"/>
      <c r="D2" s="5"/>
      <c r="E2" s="5"/>
      <c r="V2" s="6" t="s">
        <v>5</v>
      </c>
      <c r="W2" s="6"/>
      <c r="X2" s="28">
        <v>46320</v>
      </c>
      <c r="Y2" s="28"/>
      <c r="Z2" s="28"/>
      <c r="AA2" s="28"/>
      <c r="AB2" s="28"/>
      <c r="AE2" s="7"/>
      <c r="AF2" s="7"/>
      <c r="AG2" s="7"/>
      <c r="AH2" s="7"/>
      <c r="AI2" s="7"/>
      <c r="AJ2" s="7"/>
      <c r="AL2" s="3">
        <v>46034</v>
      </c>
    </row>
    <row r="3" ht="18" customHeight="1" spans="1:38" x14ac:dyDescent="0.25">
      <c r="A3" s="4" t="s">
        <v>6</v>
      </c>
      <c r="B3" s="8">
        <v>46327</v>
      </c>
      <c r="C3" s="9" t="s">
        <v>7</v>
      </c>
      <c r="D3" s="9"/>
      <c r="E3" s="9"/>
      <c r="V3" s="6" t="s">
        <v>8</v>
      </c>
      <c r="W3" s="6"/>
      <c r="X3" s="5" t="s">
        <v>18</v>
      </c>
      <c r="Y3" s="5"/>
      <c r="Z3" s="5"/>
      <c r="AA3" s="5"/>
      <c r="AB3" s="5"/>
      <c r="AE3" s="7"/>
      <c r="AF3" s="7"/>
      <c r="AG3" s="7"/>
      <c r="AH3" s="7"/>
      <c r="AI3" s="7"/>
      <c r="AJ3" s="7"/>
      <c r="AL3" s="3">
        <v>46064</v>
      </c>
    </row>
    <row r="4" spans="38:38" x14ac:dyDescent="0.25">
      <c r="AL4" s="3">
        <v>46076</v>
      </c>
    </row>
    <row r="5" ht="13" customHeight="1" spans="1:38" x14ac:dyDescent="0.25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1" t="str">
        <f>MONTH($B$3)&amp;"月"</f>
        <v>11月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L5" s="3">
        <v>46101</v>
      </c>
    </row>
    <row r="6" ht="13" customHeight="1" spans="1:38" x14ac:dyDescent="0.25">
      <c r="A6" s="10"/>
      <c r="B6" s="10"/>
      <c r="C6" s="10"/>
      <c r="D6" s="10"/>
      <c r="E6" s="10"/>
      <c r="F6" s="12">
        <f>IF(MONTH($B$3+0)=MONTH($B$3),$B$3+0,"")</f>
        <v>46327</v>
      </c>
      <c r="G6" s="12">
        <f>IF(MONTH($B$3+1)=MONTH($B$3),$B$3+1,"")</f>
        <v>46328</v>
      </c>
      <c r="H6" s="12">
        <f>IF(MONTH($B$3+2)=MONTH($B$3),$B$3+2,"")</f>
        <v>46329</v>
      </c>
      <c r="I6" s="12">
        <f>IF(MONTH($B$3+3)=MONTH($B$3),$B$3+3,"")</f>
        <v>46330</v>
      </c>
      <c r="J6" s="12">
        <f>IF(MONTH($B$3+4)=MONTH($B$3),$B$3+4,"")</f>
        <v>46331</v>
      </c>
      <c r="K6" s="12">
        <f>IF(MONTH($B$3+5)=MONTH($B$3),$B$3+5,"")</f>
        <v>46332</v>
      </c>
      <c r="L6" s="12">
        <f>IF(MONTH($B$3+6)=MONTH($B$3),$B$3+6,"")</f>
        <v>46333</v>
      </c>
      <c r="M6" s="12">
        <f>IF(MONTH($B$3+7)=MONTH($B$3),$B$3+7,"")</f>
        <v>46334</v>
      </c>
      <c r="N6" s="12">
        <f>IF(MONTH($B$3+8)=MONTH($B$3),$B$3+8,"")</f>
        <v>46335</v>
      </c>
      <c r="O6" s="12">
        <f>IF(MONTH($B$3+9)=MONTH($B$3),$B$3+9,"")</f>
        <v>46336</v>
      </c>
      <c r="P6" s="12">
        <f>IF(MONTH($B$3+10)=MONTH($B$3),$B$3+10,"")</f>
        <v>46337</v>
      </c>
      <c r="Q6" s="12">
        <f>IF(MONTH($B$3+11)=MONTH($B$3),$B$3+11,"")</f>
        <v>46338</v>
      </c>
      <c r="R6" s="12">
        <f>IF(MONTH($B$3+12)=MONTH($B$3),$B$3+12,"")</f>
        <v>46339</v>
      </c>
      <c r="S6" s="12">
        <f>IF(MONTH($B$3+13)=MONTH($B$3),$B$3+13,"")</f>
        <v>46340</v>
      </c>
      <c r="T6" s="12">
        <f>IF(MONTH($B$3+14)=MONTH($B$3),$B$3+14,"")</f>
        <v>46341</v>
      </c>
      <c r="U6" s="12">
        <f>IF(MONTH($B$3+15)=MONTH($B$3),$B$3+15,"")</f>
        <v>46342</v>
      </c>
      <c r="V6" s="12">
        <f>IF(MONTH($B$3+16)=MONTH($B$3),$B$3+16,"")</f>
        <v>46343</v>
      </c>
      <c r="W6" s="12">
        <f>IF(MONTH($B$3+17)=MONTH($B$3),$B$3+17,"")</f>
        <v>46344</v>
      </c>
      <c r="X6" s="12">
        <f>IF(MONTH($B$3+18)=MONTH($B$3),$B$3+18,"")</f>
        <v>46345</v>
      </c>
      <c r="Y6" s="12">
        <f>IF(MONTH($B$3+19)=MONTH($B$3),$B$3+19,"")</f>
        <v>46346</v>
      </c>
      <c r="Z6" s="12">
        <f>IF(MONTH($B$3+20)=MONTH($B$3),$B$3+20,"")</f>
        <v>46347</v>
      </c>
      <c r="AA6" s="12">
        <f>IF(MONTH($B$3+21)=MONTH($B$3),$B$3+21,"")</f>
        <v>46348</v>
      </c>
      <c r="AB6" s="12">
        <f>IF(MONTH($B$3+22)=MONTH($B$3),$B$3+22,"")</f>
        <v>46349</v>
      </c>
      <c r="AC6" s="12">
        <f>IF(MONTH($B$3+23)=MONTH($B$3),$B$3+23,"")</f>
        <v>46350</v>
      </c>
      <c r="AD6" s="12">
        <f>IF(MONTH($B$3+24)=MONTH($B$3),$B$3+24,"")</f>
        <v>46351</v>
      </c>
      <c r="AE6" s="12">
        <f>IF(MONTH($B$3+25)=MONTH($B$3),$B$3+25,"")</f>
        <v>46352</v>
      </c>
      <c r="AF6" s="12">
        <f>IF(MONTH($B$3+26)=MONTH($B$3),$B$3+26,"")</f>
        <v>46353</v>
      </c>
      <c r="AG6" s="12">
        <f>IF(MONTH($B$3+27)=MONTH($B$3),$B$3+27,"")</f>
        <v>46354</v>
      </c>
      <c r="AH6" s="12">
        <f>IF(MONTH($B$3+28)=MONTH($B$3),$B$3+28,"")</f>
        <v>46355</v>
      </c>
      <c r="AI6" s="12">
        <f>IF(MONTH($B$3+29)=MONTH($B$3),$B$3+29,"")</f>
        <v>46356</v>
      </c>
      <c r="AJ6" s="12" t="str">
        <f>IF(MONTH($B$3+30)=MONTH($B$3),$B$3+30,"")</f>
        <v/>
      </c>
      <c r="AL6" s="3">
        <v>46141</v>
      </c>
    </row>
    <row r="7" ht="13" customHeight="1" spans="1:38" x14ac:dyDescent="0.25">
      <c r="A7" s="10"/>
      <c r="B7" s="10"/>
      <c r="C7" s="10"/>
      <c r="D7" s="10"/>
      <c r="E7" s="10"/>
      <c r="F7" s="13" t="str">
        <f>IF(F6="","",MID("日月火水木金土",WEEKDAY(F6),1))</f>
        <v>日</v>
      </c>
      <c r="G7" s="13" t="str">
        <f>IF(G6="","",MID("日月火水木金土",WEEKDAY(G6),1))</f>
        <v>月</v>
      </c>
      <c r="H7" s="13" t="str">
        <f>IF(H6="","",MID("日月火水木金土",WEEKDAY(H6),1))</f>
        <v>火</v>
      </c>
      <c r="I7" s="13" t="str">
        <f>IF(I6="","",MID("日月火水木金土",WEEKDAY(I6),1))</f>
        <v>水</v>
      </c>
      <c r="J7" s="13" t="str">
        <f>IF(J6="","",MID("日月火水木金土",WEEKDAY(J6),1))</f>
        <v>木</v>
      </c>
      <c r="K7" s="13" t="str">
        <f>IF(K6="","",MID("日月火水木金土",WEEKDAY(K6),1))</f>
        <v>金</v>
      </c>
      <c r="L7" s="13" t="str">
        <f>IF(L6="","",MID("日月火水木金土",WEEKDAY(L6),1))</f>
        <v>土</v>
      </c>
      <c r="M7" s="13" t="str">
        <f>IF(M6="","",MID("日月火水木金土",WEEKDAY(M6),1))</f>
        <v>日</v>
      </c>
      <c r="N7" s="13" t="str">
        <f>IF(N6="","",MID("日月火水木金土",WEEKDAY(N6),1))</f>
        <v>月</v>
      </c>
      <c r="O7" s="13" t="str">
        <f>IF(O6="","",MID("日月火水木金土",WEEKDAY(O6),1))</f>
        <v>火</v>
      </c>
      <c r="P7" s="13" t="str">
        <f>IF(P6="","",MID("日月火水木金土",WEEKDAY(P6),1))</f>
        <v>水</v>
      </c>
      <c r="Q7" s="13" t="str">
        <f>IF(Q6="","",MID("日月火水木金土",WEEKDAY(Q6),1))</f>
        <v>木</v>
      </c>
      <c r="R7" s="13" t="str">
        <f>IF(R6="","",MID("日月火水木金土",WEEKDAY(R6),1))</f>
        <v>金</v>
      </c>
      <c r="S7" s="13" t="str">
        <f>IF(S6="","",MID("日月火水木金土",WEEKDAY(S6),1))</f>
        <v>土</v>
      </c>
      <c r="T7" s="13" t="str">
        <f>IF(T6="","",MID("日月火水木金土",WEEKDAY(T6),1))</f>
        <v>日</v>
      </c>
      <c r="U7" s="13" t="str">
        <f>IF(U6="","",MID("日月火水木金土",WEEKDAY(U6),1))</f>
        <v>月</v>
      </c>
      <c r="V7" s="13" t="str">
        <f>IF(V6="","",MID("日月火水木金土",WEEKDAY(V6),1))</f>
        <v>火</v>
      </c>
      <c r="W7" s="13" t="str">
        <f>IF(W6="","",MID("日月火水木金土",WEEKDAY(W6),1))</f>
        <v>水</v>
      </c>
      <c r="X7" s="13" t="str">
        <f>IF(X6="","",MID("日月火水木金土",WEEKDAY(X6),1))</f>
        <v>木</v>
      </c>
      <c r="Y7" s="13" t="str">
        <f>IF(Y6="","",MID("日月火水木金土",WEEKDAY(Y6),1))</f>
        <v>金</v>
      </c>
      <c r="Z7" s="13" t="str">
        <f>IF(Z6="","",MID("日月火水木金土",WEEKDAY(Z6),1))</f>
        <v>土</v>
      </c>
      <c r="AA7" s="13" t="str">
        <f>IF(AA6="","",MID("日月火水木金土",WEEKDAY(AA6),1))</f>
        <v>日</v>
      </c>
      <c r="AB7" s="13" t="str">
        <f>IF(AB6="","",MID("日月火水木金土",WEEKDAY(AB6),1))</f>
        <v>月</v>
      </c>
      <c r="AC7" s="13" t="str">
        <f>IF(AC6="","",MID("日月火水木金土",WEEKDAY(AC6),1))</f>
        <v>火</v>
      </c>
      <c r="AD7" s="13" t="str">
        <f>IF(AD6="","",MID("日月火水木金土",WEEKDAY(AD6),1))</f>
        <v>水</v>
      </c>
      <c r="AE7" s="13" t="str">
        <f>IF(AE6="","",MID("日月火水木金土",WEEKDAY(AE6),1))</f>
        <v>木</v>
      </c>
      <c r="AF7" s="13" t="str">
        <f>IF(AF6="","",MID("日月火水木金土",WEEKDAY(AF6),1))</f>
        <v>金</v>
      </c>
      <c r="AG7" s="13" t="str">
        <f>IF(AG6="","",MID("日月火水木金土",WEEKDAY(AG6),1))</f>
        <v>土</v>
      </c>
      <c r="AH7" s="13" t="str">
        <f>IF(AH6="","",MID("日月火水木金土",WEEKDAY(AH6),1))</f>
        <v>日</v>
      </c>
      <c r="AI7" s="13" t="str">
        <f>IF(AI6="","",MID("日月火水木金土",WEEKDAY(AI6),1))</f>
        <v>月</v>
      </c>
      <c r="AJ7" s="13" t="str">
        <f>IF(AJ6="","",MID("日月火水木金土",WEEKDAY(AJ6),1))</f>
        <v/>
      </c>
      <c r="AL7" s="3">
        <v>46145</v>
      </c>
    </row>
    <row r="8" ht="21" customHeight="1" spans="1:38" x14ac:dyDescent="0.25">
      <c r="A8" s="14" t="s">
        <v>19</v>
      </c>
      <c r="B8" s="15" t="s">
        <v>20</v>
      </c>
      <c r="C8" s="16">
        <f>$B$3+1</f>
        <v>46328</v>
      </c>
      <c r="D8" s="17">
        <v>1</v>
      </c>
      <c r="E8" s="16">
        <f>IF(OR(C8="",D8=""),"",C8+D8-1)</f>
        <v>46328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L8" s="3">
        <v>46146</v>
      </c>
    </row>
    <row r="9" ht="21" customHeight="1" spans="1:38" x14ac:dyDescent="0.25">
      <c r="A9" s="19" t="s">
        <v>21</v>
      </c>
      <c r="B9" s="20" t="s">
        <v>22</v>
      </c>
      <c r="C9" s="21">
        <f>$B$3+2</f>
        <v>46329</v>
      </c>
      <c r="D9" s="22">
        <v>2</v>
      </c>
      <c r="E9" s="21">
        <f>IF(OR(C9="",D9=""),"",C9+D9-1)</f>
        <v>46330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L9" s="3">
        <v>46147</v>
      </c>
    </row>
    <row r="10" ht="21" customHeight="1" spans="1:38" x14ac:dyDescent="0.25">
      <c r="A10" s="14" t="s">
        <v>23</v>
      </c>
      <c r="B10" s="15" t="s">
        <v>24</v>
      </c>
      <c r="C10" s="16">
        <f>$B$3+4</f>
        <v>46331</v>
      </c>
      <c r="D10" s="17">
        <v>2</v>
      </c>
      <c r="E10" s="16">
        <f>IF(OR(C10="",D10=""),"",C10+D10-1)</f>
        <v>46332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L10" s="3">
        <v>46148</v>
      </c>
    </row>
    <row r="11" ht="21" customHeight="1" spans="1:38" x14ac:dyDescent="0.25">
      <c r="A11" s="19" t="s">
        <v>25</v>
      </c>
      <c r="B11" s="20" t="s">
        <v>26</v>
      </c>
      <c r="C11" s="21">
        <f>$B$3+6</f>
        <v>46333</v>
      </c>
      <c r="D11" s="22">
        <v>3</v>
      </c>
      <c r="E11" s="21">
        <f>IF(OR(C11="",D11=""),"",C11+D11-1)</f>
        <v>46335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L11" s="3">
        <v>46223</v>
      </c>
    </row>
    <row r="12" ht="21" customHeight="1" spans="1:38" x14ac:dyDescent="0.25">
      <c r="A12" s="14" t="s">
        <v>27</v>
      </c>
      <c r="B12" s="15" t="s">
        <v>26</v>
      </c>
      <c r="C12" s="16">
        <f>$B$3+9</f>
        <v>46336</v>
      </c>
      <c r="D12" s="17">
        <v>4</v>
      </c>
      <c r="E12" s="16">
        <f>IF(OR(C12="",D12=""),"",C12+D12-1)</f>
        <v>46339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L12" s="3">
        <v>46245</v>
      </c>
    </row>
    <row r="13" ht="21" customHeight="1" spans="1:38" x14ac:dyDescent="0.25">
      <c r="A13" s="19" t="s">
        <v>28</v>
      </c>
      <c r="B13" s="20" t="s">
        <v>29</v>
      </c>
      <c r="C13" s="21">
        <f>$B$3+13</f>
        <v>46340</v>
      </c>
      <c r="D13" s="22">
        <v>1</v>
      </c>
      <c r="E13" s="21">
        <f>IF(OR(C13="",D13=""),"",C13+D13-1)</f>
        <v>46340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L13" s="3">
        <v>46286</v>
      </c>
    </row>
    <row r="14" ht="21" customHeight="1" spans="1:38" x14ac:dyDescent="0.25">
      <c r="A14" s="14" t="s">
        <v>30</v>
      </c>
      <c r="B14" s="15" t="s">
        <v>26</v>
      </c>
      <c r="C14" s="16">
        <f>$B$3+14</f>
        <v>46341</v>
      </c>
      <c r="D14" s="17">
        <v>2</v>
      </c>
      <c r="E14" s="16">
        <f>IF(OR(C14="",D14=""),"",C14+D14-1)</f>
        <v>46342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L14" s="3">
        <v>46287</v>
      </c>
    </row>
    <row r="15" ht="21" customHeight="1" spans="1:38" x14ac:dyDescent="0.25">
      <c r="A15" s="19" t="s">
        <v>31</v>
      </c>
      <c r="B15" s="20" t="s">
        <v>26</v>
      </c>
      <c r="C15" s="21">
        <f>$B$3+16</f>
        <v>46343</v>
      </c>
      <c r="D15" s="22">
        <v>6</v>
      </c>
      <c r="E15" s="21">
        <f>IF(OR(C15="",D15=""),"",C15+D15-1)</f>
        <v>46348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L15" s="3">
        <v>46288</v>
      </c>
    </row>
    <row r="16" ht="21" customHeight="1" spans="1:38" x14ac:dyDescent="0.25">
      <c r="A16" s="14" t="s">
        <v>32</v>
      </c>
      <c r="B16" s="15" t="s">
        <v>33</v>
      </c>
      <c r="C16" s="16">
        <f>$B$3+22</f>
        <v>46349</v>
      </c>
      <c r="D16" s="17">
        <v>2</v>
      </c>
      <c r="E16" s="16">
        <f>IF(OR(C16="",D16=""),"",C16+D16-1)</f>
        <v>46350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L16" s="3">
        <v>46307</v>
      </c>
    </row>
    <row r="17" ht="21" customHeight="1" spans="1:38" x14ac:dyDescent="0.25">
      <c r="A17" s="19" t="s">
        <v>34</v>
      </c>
      <c r="B17" s="20" t="s">
        <v>35</v>
      </c>
      <c r="C17" s="21">
        <f>$B$3+23</f>
        <v>46350</v>
      </c>
      <c r="D17" s="22">
        <v>1</v>
      </c>
      <c r="E17" s="21">
        <f>IF(OR(C17="",D17=""),"",C17+D17-1)</f>
        <v>46350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L17" s="3">
        <v>46329</v>
      </c>
    </row>
    <row r="18" ht="21" customHeight="1" spans="1:38" x14ac:dyDescent="0.25">
      <c r="A18" s="14" t="s">
        <v>36</v>
      </c>
      <c r="B18" s="15" t="s">
        <v>37</v>
      </c>
      <c r="C18" s="16">
        <f>$B$3+24</f>
        <v>46351</v>
      </c>
      <c r="D18" s="17">
        <v>2</v>
      </c>
      <c r="E18" s="16">
        <f>IF(OR(C18="",D18=""),"",C18+D18-1)</f>
        <v>46352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L18" s="3">
        <v>46349</v>
      </c>
    </row>
    <row r="19" ht="21" customHeight="1" spans="1:38" x14ac:dyDescent="0.25">
      <c r="A19" s="19"/>
      <c r="B19" s="20"/>
      <c r="C19" s="21"/>
      <c r="D19" s="22"/>
      <c r="E19" s="21" t="str">
        <f>IF(OR(C19="",D19=""),"",C19+D19-1)</f>
        <v/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L19" s="3">
        <v>46388</v>
      </c>
    </row>
    <row r="20" ht="21" customHeight="1" spans="1:38" x14ac:dyDescent="0.25">
      <c r="A20" s="14"/>
      <c r="B20" s="15"/>
      <c r="C20" s="16"/>
      <c r="D20" s="17"/>
      <c r="E20" s="16" t="str">
        <f>IF(OR(C20="",D20=""),"",C20+D20-1)</f>
        <v/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L20" s="3">
        <v>46398</v>
      </c>
    </row>
    <row r="21" ht="21" customHeight="1" spans="1:38" x14ac:dyDescent="0.25">
      <c r="A21" s="19"/>
      <c r="B21" s="20"/>
      <c r="C21" s="21"/>
      <c r="D21" s="22"/>
      <c r="E21" s="21" t="str">
        <f>IF(OR(C21="",D21=""),"",C21+D21-1)</f>
        <v/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L21" s="3">
        <v>46429</v>
      </c>
    </row>
    <row r="22" ht="21" customHeight="1" spans="1:38" x14ac:dyDescent="0.25">
      <c r="A22" s="14"/>
      <c r="B22" s="15"/>
      <c r="C22" s="16"/>
      <c r="D22" s="17"/>
      <c r="E22" s="16" t="str">
        <f>IF(OR(C22="",D22=""),"",C22+D22-1)</f>
        <v/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L22" s="3">
        <v>46441</v>
      </c>
    </row>
    <row r="23" ht="21" customHeight="1" spans="1:38" x14ac:dyDescent="0.25">
      <c r="A23" s="19"/>
      <c r="B23" s="20"/>
      <c r="C23" s="21"/>
      <c r="D23" s="22"/>
      <c r="E23" s="21" t="str">
        <f>IF(OR(C23="",D23=""),"",C23+D23-1)</f>
        <v/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L23" s="3">
        <v>46467</v>
      </c>
    </row>
    <row r="24" ht="21" customHeight="1" spans="1:38" x14ac:dyDescent="0.25">
      <c r="A24" s="14"/>
      <c r="B24" s="15"/>
      <c r="C24" s="16"/>
      <c r="D24" s="17"/>
      <c r="E24" s="16" t="str">
        <f>IF(OR(C24="",D24=""),"",C24+D24-1)</f>
        <v/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L24" s="3">
        <v>46468</v>
      </c>
    </row>
    <row r="25" ht="21" customHeight="1" spans="1:38" x14ac:dyDescent="0.25">
      <c r="A25" s="19"/>
      <c r="B25" s="20"/>
      <c r="C25" s="21"/>
      <c r="D25" s="22"/>
      <c r="E25" s="21" t="str">
        <f>IF(OR(C25="",D25=""),"",C25+D25-1)</f>
        <v/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L25" s="3">
        <v>46506</v>
      </c>
    </row>
    <row r="26" ht="21" customHeight="1" spans="1:38" x14ac:dyDescent="0.25">
      <c r="A26" s="14"/>
      <c r="B26" s="15"/>
      <c r="C26" s="16"/>
      <c r="D26" s="17"/>
      <c r="E26" s="16" t="str">
        <f>IF(OR(C26="",D26=""),"",C26+D26-1)</f>
        <v/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L26" s="3">
        <v>46510</v>
      </c>
    </row>
    <row r="27" ht="21" customHeight="1" spans="1:38" x14ac:dyDescent="0.25">
      <c r="A27" s="19"/>
      <c r="B27" s="20"/>
      <c r="C27" s="21"/>
      <c r="D27" s="22"/>
      <c r="E27" s="21" t="str">
        <f>IF(OR(C27="",D27=""),"",C27+D27-1)</f>
        <v/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L27" s="3">
        <v>46511</v>
      </c>
    </row>
    <row r="28" ht="58" customHeight="1" spans="1:38" x14ac:dyDescent="0.25">
      <c r="A28" s="23" t="s">
        <v>14</v>
      </c>
      <c r="B28" s="23"/>
      <c r="C28" s="23"/>
      <c r="D28" s="23"/>
      <c r="E28" s="23"/>
      <c r="F28" s="24"/>
      <c r="G28" s="24" t="s">
        <v>19</v>
      </c>
      <c r="H28" s="24"/>
      <c r="I28" s="24"/>
      <c r="J28" s="24"/>
      <c r="K28" s="24"/>
      <c r="L28" s="24" t="s">
        <v>38</v>
      </c>
      <c r="M28" s="24"/>
      <c r="N28" s="24"/>
      <c r="O28" s="24" t="s">
        <v>39</v>
      </c>
      <c r="P28" s="24"/>
      <c r="Q28" s="24"/>
      <c r="R28" s="24"/>
      <c r="S28" s="24" t="s">
        <v>28</v>
      </c>
      <c r="T28" s="24" t="s">
        <v>40</v>
      </c>
      <c r="U28" s="24"/>
      <c r="V28" s="24"/>
      <c r="W28" s="24"/>
      <c r="X28" s="24"/>
      <c r="Y28" s="24"/>
      <c r="Z28" s="24"/>
      <c r="AA28" s="24"/>
      <c r="AB28" s="24" t="s">
        <v>41</v>
      </c>
      <c r="AC28" s="24"/>
      <c r="AD28" s="24" t="s">
        <v>42</v>
      </c>
      <c r="AE28" s="24"/>
      <c r="AF28" s="24"/>
      <c r="AG28" s="24"/>
      <c r="AH28" s="24"/>
      <c r="AI28" s="24"/>
      <c r="AJ28" s="24"/>
      <c r="AL28" s="3">
        <v>46512</v>
      </c>
    </row>
    <row r="29" ht="22" customHeight="1" spans="1:38" x14ac:dyDescent="0.25">
      <c r="A29" s="25" t="s">
        <v>15</v>
      </c>
      <c r="B29" s="25"/>
      <c r="C29" s="25"/>
      <c r="D29" s="25"/>
      <c r="E29" s="25"/>
      <c r="F29" s="26" t="s">
        <v>43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L29" s="3">
        <v>46587</v>
      </c>
    </row>
    <row r="30" ht="22" customHeight="1" spans="1:38" x14ac:dyDescent="0.25">
      <c r="A30" s="25"/>
      <c r="B30" s="25"/>
      <c r="C30" s="25"/>
      <c r="D30" s="25"/>
      <c r="E30" s="25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L30" s="3">
        <v>46610</v>
      </c>
    </row>
    <row r="31" spans="38:38" x14ac:dyDescent="0.25">
      <c r="AL31" s="3">
        <v>46650</v>
      </c>
    </row>
    <row r="32" spans="1:38" x14ac:dyDescent="0.25">
      <c r="A32" s="27" t="s">
        <v>16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AL32" s="3">
        <v>46653</v>
      </c>
    </row>
    <row r="33" spans="38:38" x14ac:dyDescent="0.25">
      <c r="AL33" s="3">
        <v>46671</v>
      </c>
    </row>
    <row r="34" spans="38:38" x14ac:dyDescent="0.25">
      <c r="AL34" s="3">
        <v>46694</v>
      </c>
    </row>
    <row r="35" spans="38:38" x14ac:dyDescent="0.25">
      <c r="AL35" s="3">
        <v>46714</v>
      </c>
    </row>
    <row r="36" spans="38:38" x14ac:dyDescent="0.25">
      <c r="AL36" s="3">
        <v>46753</v>
      </c>
    </row>
    <row r="37" spans="38:38" x14ac:dyDescent="0.25">
      <c r="AL37" s="3">
        <v>46762</v>
      </c>
    </row>
    <row r="38" spans="38:38" x14ac:dyDescent="0.25">
      <c r="AL38" s="3">
        <v>46794</v>
      </c>
    </row>
    <row r="39" spans="38:38" x14ac:dyDescent="0.25">
      <c r="AL39" s="3">
        <v>46806</v>
      </c>
    </row>
    <row r="40" spans="38:38" x14ac:dyDescent="0.25">
      <c r="AL40" s="3">
        <v>46832</v>
      </c>
    </row>
    <row r="41" spans="38:38" x14ac:dyDescent="0.25">
      <c r="AL41" s="3">
        <v>46872</v>
      </c>
    </row>
    <row r="42" spans="38:38" x14ac:dyDescent="0.25">
      <c r="AL42" s="3">
        <v>46876</v>
      </c>
    </row>
    <row r="43" spans="38:38" x14ac:dyDescent="0.25">
      <c r="AL43" s="3">
        <v>46877</v>
      </c>
    </row>
    <row r="44" spans="38:38" x14ac:dyDescent="0.25">
      <c r="AL44" s="3">
        <v>46878</v>
      </c>
    </row>
    <row r="45" spans="38:38" x14ac:dyDescent="0.25">
      <c r="AL45" s="3">
        <v>46951</v>
      </c>
    </row>
    <row r="46" spans="38:38" x14ac:dyDescent="0.25">
      <c r="AL46" s="3">
        <v>46976</v>
      </c>
    </row>
    <row r="47" spans="38:38" x14ac:dyDescent="0.25">
      <c r="AL47" s="3">
        <v>47014</v>
      </c>
    </row>
    <row r="48" spans="38:38" x14ac:dyDescent="0.25">
      <c r="AL48" s="3">
        <v>47018</v>
      </c>
    </row>
    <row r="49" spans="38:38" x14ac:dyDescent="0.25">
      <c r="AL49" s="3">
        <v>47035</v>
      </c>
    </row>
    <row r="50" spans="38:38" x14ac:dyDescent="0.25">
      <c r="AL50" s="3">
        <v>47060</v>
      </c>
    </row>
    <row r="51" spans="38:38" x14ac:dyDescent="0.25">
      <c r="AL51" s="3">
        <v>47080</v>
      </c>
    </row>
  </sheetData>
  <mergeCells count="22">
    <mergeCell ref="A1:D1"/>
    <mergeCell ref="AE1:AF1"/>
    <mergeCell ref="AG1:AH1"/>
    <mergeCell ref="AI1:AJ1"/>
    <mergeCell ref="B2:E2"/>
    <mergeCell ref="V2:W2"/>
    <mergeCell ref="X2:AB2"/>
    <mergeCell ref="AE2:AF3"/>
    <mergeCell ref="AG2:AH3"/>
    <mergeCell ref="AI2:AJ3"/>
    <mergeCell ref="C3:E3"/>
    <mergeCell ref="V3:W3"/>
    <mergeCell ref="X3:AB3"/>
    <mergeCell ref="A5:A7"/>
    <mergeCell ref="B5:B7"/>
    <mergeCell ref="C5:C7"/>
    <mergeCell ref="D5:D7"/>
    <mergeCell ref="E5:E7"/>
    <mergeCell ref="A28:E28"/>
    <mergeCell ref="A29:E30"/>
    <mergeCell ref="F29:AJ30"/>
    <mergeCell ref="A32:T32"/>
  </mergeCells>
  <conditionalFormatting sqref="F8:AJ8">
    <cfRule type="expression" dxfId="24" priority="1">
      <formula>AND(F$6&lt;&gt;"",$C8&lt;&gt;"",$E8&lt;&gt;"",F$6&gt;=$C8,F$6&lt;=$E8)</formula>
    </cfRule>
  </conditionalFormatting>
  <conditionalFormatting sqref="F9:AJ9">
    <cfRule type="expression" dxfId="25" priority="1">
      <formula>AND(F$6&lt;&gt;"",$C9&lt;&gt;"",$E9&lt;&gt;"",F$6&gt;=$C9,F$6&lt;=$E9)</formula>
    </cfRule>
  </conditionalFormatting>
  <conditionalFormatting sqref="F10:AJ10">
    <cfRule type="expression" dxfId="26" priority="1">
      <formula>AND(F$6&lt;&gt;"",$C10&lt;&gt;"",$E10&lt;&gt;"",F$6&gt;=$C10,F$6&lt;=$E10)</formula>
    </cfRule>
  </conditionalFormatting>
  <conditionalFormatting sqref="F11:AJ11">
    <cfRule type="expression" dxfId="27" priority="1">
      <formula>AND(F$6&lt;&gt;"",$C11&lt;&gt;"",$E11&lt;&gt;"",F$6&gt;=$C11,F$6&lt;=$E11)</formula>
    </cfRule>
  </conditionalFormatting>
  <conditionalFormatting sqref="F12:AJ12">
    <cfRule type="expression" dxfId="28" priority="1">
      <formula>AND(F$6&lt;&gt;"",$C12&lt;&gt;"",$E12&lt;&gt;"",F$6&gt;=$C12,F$6&lt;=$E12)</formula>
    </cfRule>
  </conditionalFormatting>
  <conditionalFormatting sqref="F13:AJ13">
    <cfRule type="expression" dxfId="29" priority="1">
      <formula>AND(F$6&lt;&gt;"",$C13&lt;&gt;"",$E13&lt;&gt;"",F$6&gt;=$C13,F$6&lt;=$E13)</formula>
    </cfRule>
  </conditionalFormatting>
  <conditionalFormatting sqref="F14:AJ14">
    <cfRule type="expression" dxfId="30" priority="1">
      <formula>AND(F$6&lt;&gt;"",$C14&lt;&gt;"",$E14&lt;&gt;"",F$6&gt;=$C14,F$6&lt;=$E14)</formula>
    </cfRule>
  </conditionalFormatting>
  <conditionalFormatting sqref="F15:AJ15">
    <cfRule type="expression" dxfId="31" priority="1">
      <formula>AND(F$6&lt;&gt;"",$C15&lt;&gt;"",$E15&lt;&gt;"",F$6&gt;=$C15,F$6&lt;=$E15)</formula>
    </cfRule>
  </conditionalFormatting>
  <conditionalFormatting sqref="F16:AJ16">
    <cfRule type="expression" dxfId="32" priority="1">
      <formula>AND(F$6&lt;&gt;"",$C16&lt;&gt;"",$E16&lt;&gt;"",F$6&gt;=$C16,F$6&lt;=$E16)</formula>
    </cfRule>
  </conditionalFormatting>
  <conditionalFormatting sqref="F17:AJ17">
    <cfRule type="expression" dxfId="33" priority="1">
      <formula>AND(F$6&lt;&gt;"",$C17&lt;&gt;"",$E17&lt;&gt;"",F$6&gt;=$C17,F$6&lt;=$E17)</formula>
    </cfRule>
  </conditionalFormatting>
  <conditionalFormatting sqref="F18:AJ18">
    <cfRule type="expression" dxfId="34" priority="1">
      <formula>AND(F$6&lt;&gt;"",$C18&lt;&gt;"",$E18&lt;&gt;"",F$6&gt;=$C18,F$6&lt;=$E18)</formula>
    </cfRule>
  </conditionalFormatting>
  <conditionalFormatting sqref="F19:AJ19">
    <cfRule type="expression" dxfId="35" priority="1">
      <formula>AND(F$6&lt;&gt;"",$C19&lt;&gt;"",$E19&lt;&gt;"",F$6&gt;=$C19,F$6&lt;=$E19)</formula>
    </cfRule>
  </conditionalFormatting>
  <conditionalFormatting sqref="F20:AJ20">
    <cfRule type="expression" dxfId="36" priority="1">
      <formula>AND(F$6&lt;&gt;"",$C20&lt;&gt;"",$E20&lt;&gt;"",F$6&gt;=$C20,F$6&lt;=$E20)</formula>
    </cfRule>
  </conditionalFormatting>
  <conditionalFormatting sqref="F21:AJ21">
    <cfRule type="expression" dxfId="37" priority="1">
      <formula>AND(F$6&lt;&gt;"",$C21&lt;&gt;"",$E21&lt;&gt;"",F$6&gt;=$C21,F$6&lt;=$E21)</formula>
    </cfRule>
  </conditionalFormatting>
  <conditionalFormatting sqref="F22:AJ22">
    <cfRule type="expression" dxfId="38" priority="1">
      <formula>AND(F$6&lt;&gt;"",$C22&lt;&gt;"",$E22&lt;&gt;"",F$6&gt;=$C22,F$6&lt;=$E22)</formula>
    </cfRule>
  </conditionalFormatting>
  <conditionalFormatting sqref="F23:AJ23">
    <cfRule type="expression" dxfId="39" priority="1">
      <formula>AND(F$6&lt;&gt;"",$C23&lt;&gt;"",$E23&lt;&gt;"",F$6&gt;=$C23,F$6&lt;=$E23)</formula>
    </cfRule>
  </conditionalFormatting>
  <conditionalFormatting sqref="F24:AJ24">
    <cfRule type="expression" dxfId="40" priority="1">
      <formula>AND(F$6&lt;&gt;"",$C24&lt;&gt;"",$E24&lt;&gt;"",F$6&gt;=$C24,F$6&lt;=$E24)</formula>
    </cfRule>
  </conditionalFormatting>
  <conditionalFormatting sqref="F25:AJ25">
    <cfRule type="expression" dxfId="41" priority="1">
      <formula>AND(F$6&lt;&gt;"",$C25&lt;&gt;"",$E25&lt;&gt;"",F$6&gt;=$C25,F$6&lt;=$E25)</formula>
    </cfRule>
  </conditionalFormatting>
  <conditionalFormatting sqref="F26:AJ26">
    <cfRule type="expression" dxfId="42" priority="1">
      <formula>AND(F$6&lt;&gt;"",$C26&lt;&gt;"",$E26&lt;&gt;"",F$6&gt;=$C26,F$6&lt;=$E26)</formula>
    </cfRule>
  </conditionalFormatting>
  <conditionalFormatting sqref="F27:AJ27">
    <cfRule type="expression" dxfId="43" priority="1">
      <formula>AND(F$6&lt;&gt;"",$C27&lt;&gt;"",$E27&lt;&gt;"",F$6&gt;=$C27,F$6&lt;=$E27)</formula>
    </cfRule>
  </conditionalFormatting>
  <conditionalFormatting sqref="F6:AJ28">
    <cfRule type="expression" dxfId="44" priority="2">
      <formula>F$6=""</formula>
    </cfRule>
    <cfRule type="expression" dxfId="45" priority="3">
      <formula>AND(F$6&lt;&gt;"",F$6=TODAY())</formula>
    </cfRule>
    <cfRule type="expression" dxfId="46" priority="4">
      <formula>AND(F$6&lt;&gt;"",OR(WEEKDAY(F$6)=1,COUNTIF($AL$1:$AL$51,F$6)&gt;0))</formula>
    </cfRule>
    <cfRule type="expression" dxfId="47" priority="5">
      <formula>AND(F$6&lt;&gt;"",WEEKDAY(F$6)=7)</formula>
    </cfRule>
  </conditionalFormatting>
  <hyperlinks>
    <hyperlink ref="A32" r:id="rId1"/>
  </hyperlinks>
  <printOptions horizontalCentered="1" verticalCentered="1"/>
  <pageMargins left="0.3" right="0.3" top="0.4" bottom="0.45" header="0.2" footer="0.2"/>
  <pageSetup paperSize="8" orientation="landscape" horizontalDpi="4294967295" verticalDpi="4294967295" scale="100" fitToWidth="1" fitToHeight="1"/>
  <headerFooter>
    <oddFooter>&amp;L&amp;8月間工程表｜コウテイ（koutei.resw.jp）の無料テンプレート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9" t="s">
        <v>44</v>
      </c>
    </row>
    <row r="2" ht="17" customHeight="1" spans="1:1" x14ac:dyDescent="0.25">
      <c r="A2" s="30" t="s">
        <v>45</v>
      </c>
    </row>
    <row r="3" ht="8" customHeight="1" spans="1:1" x14ac:dyDescent="0.25">
      <c r="A3" s="31" t="s">
        <v>46</v>
      </c>
    </row>
    <row r="4" ht="17" customHeight="1" spans="1:1" x14ac:dyDescent="0.25">
      <c r="A4" s="32" t="s">
        <v>47</v>
      </c>
    </row>
    <row r="5" ht="17" customHeight="1" spans="1:1" x14ac:dyDescent="0.25">
      <c r="A5" s="31" t="s">
        <v>48</v>
      </c>
    </row>
    <row r="6" ht="17" customHeight="1" spans="1:1" x14ac:dyDescent="0.25">
      <c r="A6" s="31" t="s">
        <v>49</v>
      </c>
    </row>
    <row r="7" ht="17" customHeight="1" spans="1:1" x14ac:dyDescent="0.25">
      <c r="A7" s="31" t="s">
        <v>50</v>
      </c>
    </row>
    <row r="8" ht="17" customHeight="1" spans="1:1" x14ac:dyDescent="0.25">
      <c r="A8" s="31" t="s">
        <v>51</v>
      </c>
    </row>
    <row r="9" ht="17" customHeight="1" spans="1:1" x14ac:dyDescent="0.25">
      <c r="A9" s="31" t="s">
        <v>52</v>
      </c>
    </row>
    <row r="10" ht="17" customHeight="1" spans="1:1" x14ac:dyDescent="0.25">
      <c r="A10" s="31" t="s">
        <v>53</v>
      </c>
    </row>
    <row r="11" ht="8" customHeight="1" spans="1:1" x14ac:dyDescent="0.25">
      <c r="A11" s="31" t="s">
        <v>46</v>
      </c>
    </row>
    <row r="12" ht="17" customHeight="1" spans="1:1" x14ac:dyDescent="0.25">
      <c r="A12" s="32" t="s">
        <v>54</v>
      </c>
    </row>
    <row r="13" ht="17" customHeight="1" spans="1:1" x14ac:dyDescent="0.25">
      <c r="A13" s="31" t="s">
        <v>55</v>
      </c>
    </row>
    <row r="14" ht="8" customHeight="1" spans="1:1" x14ac:dyDescent="0.25">
      <c r="A14" s="31" t="s">
        <v>46</v>
      </c>
    </row>
    <row r="15" ht="17" customHeight="1" spans="1:1" x14ac:dyDescent="0.25">
      <c r="A15" s="32" t="s">
        <v>56</v>
      </c>
    </row>
    <row r="16" ht="17" customHeight="1" spans="1:1" x14ac:dyDescent="0.25">
      <c r="A16" s="31" t="s">
        <v>57</v>
      </c>
    </row>
    <row r="17" ht="8" customHeight="1" spans="1:1" x14ac:dyDescent="0.25">
      <c r="A17" s="31" t="s">
        <v>46</v>
      </c>
    </row>
    <row r="18" ht="17" customHeight="1" spans="1:1" x14ac:dyDescent="0.25">
      <c r="A18" s="32" t="s">
        <v>58</v>
      </c>
    </row>
    <row r="19" ht="17" customHeight="1" spans="1:1" x14ac:dyDescent="0.25">
      <c r="A19" s="31" t="s">
        <v>59</v>
      </c>
    </row>
    <row r="20" ht="17" customHeight="1" spans="1:1" x14ac:dyDescent="0.25">
      <c r="A20" s="30" t="s">
        <v>60</v>
      </c>
    </row>
    <row r="21" ht="8" customHeight="1" spans="1:1" x14ac:dyDescent="0.25">
      <c r="A21" s="31" t="s">
        <v>46</v>
      </c>
    </row>
    <row r="22" ht="17" customHeight="1" spans="1:1" x14ac:dyDescent="0.25">
      <c r="A22" s="31" t="s">
        <v>61</v>
      </c>
    </row>
  </sheetData>
  <hyperlinks>
    <hyperlink ref="A2" r:id="rId1"/>
    <hyperlink ref="A2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月間工程表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2026-10-30T13:32:48Z</dcterms:created>
  <dcterms:modified xsi:type="dcterms:W3CDTF">2026-10-30T13:32:48Z</dcterms:modified>
</cp:coreProperties>
</file>